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https://mintic-my.sharepoint.com/personal/rrubio_mintic_gov_co/Documents/1. Evaluación técnica definitiva LF 2.0/"/>
    </mc:Choice>
  </mc:AlternateContent>
  <xr:revisionPtr revIDLastSave="36" documentId="13_ncr:1_{93CD8851-8CB7-4737-825F-EEC737E0A5F0}" xr6:coauthVersionLast="47" xr6:coauthVersionMax="47" xr10:uidLastSave="{A7209ED5-C21C-41F1-97AF-FBAA766A8773}"/>
  <bookViews>
    <workbookView xWindow="-120" yWindow="-120" windowWidth="20730" windowHeight="11040" xr2:uid="{00473EA7-88E8-491B-B800-433EC08ABE0C}"/>
  </bookViews>
  <sheets>
    <sheet name="Resumen región 12" sheetId="15" r:id="rId1"/>
    <sheet name="CONSORCIO CONECTIVIDAD MONTES D"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5" l="1"/>
  <c r="C27" i="15"/>
  <c r="E3" i="15"/>
  <c r="B67" i="6" s="1"/>
  <c r="E63" i="6"/>
  <c r="E5" i="15"/>
  <c r="F49" i="6" s="1"/>
  <c r="G49" i="6" s="1"/>
  <c r="E27" i="15"/>
  <c r="C37" i="6" l="1"/>
  <c r="D37" i="6"/>
  <c r="E37" i="6" l="1"/>
  <c r="C33" i="6" s="1"/>
  <c r="C44" i="6" s="1"/>
  <c r="B16" i="6" s="1"/>
  <c r="B18" i="6" l="1"/>
  <c r="F27" i="15" s="1"/>
  <c r="D27" i="15"/>
  <c r="D25" i="6" l="1"/>
  <c r="D22" i="6"/>
  <c r="D23" i="6"/>
  <c r="D24" i="6"/>
  <c r="D26" i="6" l="1"/>
</calcChain>
</file>

<file path=xl/sharedStrings.xml><?xml version="1.0" encoding="utf-8"?>
<sst xmlns="http://schemas.openxmlformats.org/spreadsheetml/2006/main" count="166" uniqueCount="135">
  <si>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</si>
  <si>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</si>
  <si>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</si>
  <si>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</si>
  <si>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</si>
  <si>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</si>
  <si>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</si>
  <si>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</si>
  <si>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</si>
  <si>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BOLÍVAR</t>
  </si>
  <si>
    <t>CÓRDOBA</t>
  </si>
  <si>
    <t>EL CARMEN DE BOLÍVAR</t>
  </si>
  <si>
    <t>EL GUAMO</t>
  </si>
  <si>
    <t>MARÍA LA BAJA</t>
  </si>
  <si>
    <t>SAN JACINTO</t>
  </si>
  <si>
    <t>SAN JUAN NEPOMUCENO</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</si>
  <si>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</si>
  <si>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</si>
  <si>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</si>
  <si>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</si>
  <si>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</si>
  <si>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</si>
  <si>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</si>
  <si>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</si>
  <si>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</si>
  <si>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</si>
  <si>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</si>
  <si>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</si>
  <si>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</si>
  <si>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</si>
  <si>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</si>
  <si>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CONSORCIO CONECTIVIDAD MONTES DE MARIA 2024</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</si>
  <si>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</si>
  <si>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</si>
  <si>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</si>
  <si>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</si>
  <si>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</si>
  <si>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</si>
  <si>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</si>
  <si>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</si>
  <si>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TRUEVICE SAS</t>
  </si>
  <si>
    <t xml:space="preserve"> </t>
  </si>
  <si>
    <t>CARLOS DIDIER BARRERA MARZOLA</t>
  </si>
  <si>
    <t>SI</t>
  </si>
  <si>
    <t>Integrante 2</t>
  </si>
  <si>
    <t xml:space="preserve">RACOM SAS REDES Y ASESORIAS EN COMUNICACIONES </t>
  </si>
  <si>
    <t>EDILBERTO SANTANDER MONTES HERRERA</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</si>
  <si>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</si>
  <si>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</si>
  <si>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</si>
  <si>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</si>
  <si>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</si>
  <si>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</si>
  <si>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</si>
  <si>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</si>
  <si>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</si>
  <si>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</si>
  <si>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</si>
  <si>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</si>
  <si>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</si>
  <si>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</si>
  <si>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</si>
  <si>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</si>
  <si>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</si>
  <si>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</si>
  <si>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</si>
  <si>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</si>
  <si>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</si>
  <si>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</si>
  <si>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</si>
  <si>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</si>
  <si>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</si>
  <si>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</si>
  <si>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</si>
  <si>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</si>
  <si>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</si>
  <si>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</si>
  <si>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</si>
  <si>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NO CUMPLE</t>
  </si>
  <si>
    <t>El integrante TRUEVICE S.A.S, no cumple el requisito, ya que  teniendo en cuenta la validación con el área de tesorería del MinTIC, No presenta autoliquidación para el segundo y tercer trimestro de 2021.</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</si>
  <si>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</si>
  <si>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</si>
  <si>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Integrante TRUEVICE SAS: El integrante no presenta información para el boletín oficial del Sector TIC correspondiente al boletín trimestre 4 de 2023 y el último reporte en la plataforma HECaa del 19 de julio de 2024 corresponde al tercer trimestre del año 2023 y no al último corte oficial de acuerdo a lo establecido en la agenda de reportes sectoriales como se indica en los Términos de Referencia.
Dentro del término de subsanación, el proponente remite meramente una solicitud de apertura de plataforma y no del cargue respectivo resporte que permita la validación del requisito previo a la fecha de cierre de la presentación de propuestas que fue el 19/07/2024, ahora de manera extemporánea remite comunicación del 16 de Agosto de 2024 donde el Ministerio abre la plataforma HECaa para cargue de información los días del 14 al 16 de Agosto de 2024, en todo caso por fuera de los términos para subsanar, por lo cual no se puede acredidar el requisito dentro del plazo establecido en el cronograma.
Integrante RACOM SAS REDES Y ASESORIAS EN COMUNICACIONES: Información validada contra el Boletín Trimestral del Sector TIC (trimestre 4 de 2023).
En todo caso es deber de los PRST presentar los reportes a que están obligados en debida forma y en los plazos previstos, por lo anterior y como conclusión el proponente NO CUMPLE el requisito y se mantiente la evaluación.</t>
  </si>
  <si>
    <t>Contenido de la propuesta técnica</t>
  </si>
  <si>
    <t>Autorización de recolección, tratamiento y protección de datos</t>
  </si>
  <si>
    <t>No aportó el anexo - Autorización de recolección, tratamiento y protección de datos.</t>
  </si>
  <si>
    <t>z</t>
  </si>
  <si>
    <t>11.2.4 Contenido de la propuesta técnica</t>
  </si>
  <si>
    <t>VALIDACIÓN DE LA PROPUESTA</t>
  </si>
  <si>
    <t>Cantidad de accesos a internet fijo de la propuesta</t>
  </si>
  <si>
    <t>Revisada y validada la información aportada por el proponente se evidencia que sólo acredita la información el integrante RACOM SAS REDES Y ASESORIAS EN COMUNICACIONES, ya que el integrante TRUEVICE SAS, no presenta información para el boletín oficial del Sector TIC correspondiente al trimestre 4 de 2023 y el último reporte en la plataforma HECaa del 19 de julio de 2024 corresponde al tercer trimestre del año 2023 y no al último corte oficial de acuerdo a lo establecido en la agenda de reportes sectoriales como se indica en los Términos de Referencia.
Dentro del término de subsanación, el proponente remite meramente una solicitud de apertura de plataforma y no del cargue respectivo resporte que permita la validación del requisito previo a la fecha de cierre de la presentación de propuestas que fue el 19/07/2024, ahora de manera extemporánea remite comunicación del 16 de Agosto de 2024 donde el Ministerio abre la plataforma HECaa para cargue de información los días del 14 al 16 de Agosto de 2024, en todo caso por fuera de los términos para subsanar.
En todo caso es deber de los PRST presentar los reportes a que están obligados en debida forma y en los plazos previstos, por lo anterior y como conclusión el proponente NO CUMPLE el requisito y se mantiente la evaluación.</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</si>
  <si>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</si>
  <si>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</si>
  <si>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</si>
  <si>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</si>
  <si>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</si>
  <si>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</si>
  <si>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</si>
  <si>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</si>
  <si>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</si>
  <si>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</si>
  <si>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</si>
  <si>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</si>
  <si>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</si>
  <si>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</si>
  <si>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</si>
  <si>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El carmen de Bolivar</t>
  </si>
  <si>
    <t>Revisada y validada la información aportada por el proponente se evidencia que sólo acredita la información el integrante RACOM SAS REDES Y ASESORIAS EN COMUNICACIONES.
El integrante TRUEVICE SAS, no presenta información para el boletín oficial del Sector TIC correspondiente al trimestre 4 de 2023 y el último reporte en la plataforma HECaa del 19 de julio de 2024 corresponde al tercer trimestre del año 2023 y no al último corte oficial de acuerdo a lo establecido en la agenda de reportes sectoriales, de acuerdo a lo establecido en los Términos de Referencia.</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</si>
  <si>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</si>
  <si>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</si>
  <si>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</si>
  <si>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</si>
  <si>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</si>
  <si>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</si>
  <si>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</si>
  <si>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</si>
  <si>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</si>
  <si>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</si>
  <si>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</si>
  <si>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</si>
  <si>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</si>
  <si>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</si>
  <si>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</si>
  <si>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</si>
  <si>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</si>
  <si>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</si>
  <si>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NA</t>
  </si>
  <si>
    <t>No habilitado</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</si>
  <si>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</si>
  <si>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</si>
  <si>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</si>
  <si>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contra el Boletín Trimestral del Sector TIC (trimestre 4 de 2023) para el integrante RACOM SAS REDES Y ASESORIAS EN COMUNICACIONES.
Teniendo en cuenta la condición de asignación de puntaje del numeral 20.2.4. de los términos de referencia, se da aplicación a la nota 1. "Cuando el resultado de la fórmula para asignar puntaje del presente numeral sea un número negativo, se asignará 0,00 puntos"
Revisada y validada la información aportada por el proponente se evidencia que sólo acredita la información el integrante RACOM SAS REDES Y ASESORIAS EN COMUNICACIONES, ya que el integrante TRUEVICE SAS, no presenta información para el boletín oficial del Sector TIC correspondiente al trimestre 4 de 2023 y el último reporte en la plataforma HECaa del 19 de julio de 2024 corresponde al tercer trimestre del año 2023 y no al último corte oficial de acuerdo a lo establecido en la agenda de reportes sectoriales como se indica en los Términos de Referencia.</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</si>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</sst>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17">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sz val="11"/>
      <color rgb="FF000000"/>
      <name val="Aptos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33">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12" fillId="0" borderId="1" xfId="0" applyFont="1" applyBorder="1"/>
    <xf numFmtId="3" fontId="12" fillId="0" borderId="1" xfId="0" applyNumberFormat="1" applyFont="1" applyBorder="1"/>
    <xf numFmtId="0" fontId="10" fillId="0" borderId="1" xfId="0" applyFont="1" applyBorder="1" applyAlignment="1">
      <alignment vertical="center" wrapText="1"/>
    </xf>
    <xf numFmtId="0" fontId="10" fillId="0" borderId="1" xfId="0" applyFont="1" applyBorder="1" applyAlignment="1">
      <alignment horizontal="justify" vertical="center" wrapText="1"/>
    </xf>
    <xf numFmtId="9"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3" fontId="13" fillId="2" borderId="1" xfId="0" applyNumberFormat="1" applyFont="1" applyFill="1" applyBorder="1" applyAlignment="1">
      <alignment horizontal="center"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3" fillId="0" borderId="3" xfId="0" applyFont="1" applyBorder="1" applyAlignment="1">
      <alignment horizontal="center"/>
    </xf>
    <xf numFmtId="0" fontId="13" fillId="0" borderId="2" xfId="0" applyFont="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3" borderId="1" xfId="0" applyFont="1" applyFill="1" applyBorder="1" applyAlignment="1">
      <alignment horizont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13"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10" fillId="0" borderId="1" xfId="0" applyFont="1" applyFill="1" applyBorder="1" applyAlignment="1">
      <alignment vertical="center" wrapText="1"/>
    </xf>
    <xf numFmtId="0" fontId="10" fillId="0" borderId="27" xfId="0" applyFont="1" applyFill="1" applyBorder="1" applyAlignment="1">
      <alignment horizontal="left" vertical="center" wrapText="1"/>
    </xf>
    <xf numFmtId="0" fontId="10" fillId="0" borderId="28" xfId="0" applyFont="1" applyFill="1" applyBorder="1" applyAlignment="1">
      <alignment horizontal="left" vertical="center" wrapText="1"/>
    </xf>
    <xf numFmtId="0" fontId="10" fillId="0" borderId="29"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10" fillId="0" borderId="25"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cellXfs>
  <cellStyles count="3">
    <cellStyle name="Moneda" xfId="2" builtinId="4"/>
    <cellStyle name="Normal" xfId="0" builtinId="0"/>
    <cellStyle name="Porcentaje" xfId="1" builtinId="5"/>
  </cellStyles>
  <dxfs count="5">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bgColor rgb="FFFF0000"/>
        </patternFill>
      </fill>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topLeftCell="A7" workbookViewId="0">
      <selection activeCell="H33" sqref="H33"/>
    </sheetView>
  </sheetViews>
  <sheetFormatPr defaultColWidth="17.140625" defaultRowHeight="15"/>
  <cols>
    <col min="1" max="1" width="17.140625" style="34"/>
    <col min="2" max="2" width="60" style="34" customWidth="1"/>
    <col min="3" max="3" width="22.5703125" style="34" customWidth="1"/>
    <col min="4" max="16384" width="17.140625" style="34"/>
  </cols>
  <sheetData>
    <row r="1" spans="1:8" ht="27.75" customHeight="1">
      <c r="A1" s="69" t="s">
        <v>0</v>
      </c>
      <c r="B1" s="69"/>
      <c r="C1" s="69"/>
      <c r="D1" s="69"/>
      <c r="E1" s="69"/>
      <c r="F1" s="69"/>
      <c r="G1" s="69"/>
      <c r="H1" s="69"/>
    </row>
    <row r="3" spans="1:8" ht="45">
      <c r="A3" s="43" t="s">
        <v>1</v>
      </c>
      <c r="B3" s="44">
        <v>12</v>
      </c>
      <c r="D3" s="43" t="s">
        <v>2</v>
      </c>
      <c r="E3" s="44">
        <f>+SUM(D8:D22)</f>
        <v>2913</v>
      </c>
    </row>
    <row r="4" spans="1:8" ht="9.75" customHeight="1"/>
    <row r="5" spans="1:8" ht="45">
      <c r="A5" s="43" t="s">
        <v>3</v>
      </c>
      <c r="B5" s="45">
        <v>1480246776</v>
      </c>
      <c r="D5" s="43" t="s">
        <v>4</v>
      </c>
      <c r="E5" s="44">
        <f>+COUNTA(B8:B22)</f>
        <v>6</v>
      </c>
    </row>
    <row r="7" spans="1:8" s="2" customFormat="1" ht="45">
      <c r="A7" s="43" t="s">
        <v>5</v>
      </c>
      <c r="B7" s="43" t="s">
        <v>6</v>
      </c>
      <c r="C7" s="43" t="s">
        <v>7</v>
      </c>
      <c r="D7" s="43" t="s">
        <v>8</v>
      </c>
    </row>
    <row r="8" spans="1:8">
      <c r="A8" s="46">
        <v>1</v>
      </c>
      <c r="B8" s="61" t="s">
        <v>9</v>
      </c>
      <c r="C8" s="61" t="s">
        <v>10</v>
      </c>
      <c r="D8" s="61">
        <v>232</v>
      </c>
    </row>
    <row r="9" spans="1:8">
      <c r="A9" s="46">
        <v>2</v>
      </c>
      <c r="B9" s="61" t="s">
        <v>9</v>
      </c>
      <c r="C9" s="61" t="s">
        <v>11</v>
      </c>
      <c r="D9" s="62">
        <v>1010</v>
      </c>
    </row>
    <row r="10" spans="1:8">
      <c r="A10" s="46">
        <v>3</v>
      </c>
      <c r="B10" s="61" t="s">
        <v>9</v>
      </c>
      <c r="C10" s="61" t="s">
        <v>12</v>
      </c>
      <c r="D10" s="61">
        <v>125</v>
      </c>
    </row>
    <row r="11" spans="1:8">
      <c r="A11" s="46">
        <v>4</v>
      </c>
      <c r="B11" s="61" t="s">
        <v>9</v>
      </c>
      <c r="C11" s="61" t="s">
        <v>13</v>
      </c>
      <c r="D11" s="61">
        <v>671</v>
      </c>
    </row>
    <row r="12" spans="1:8">
      <c r="A12" s="46">
        <v>5</v>
      </c>
      <c r="B12" s="61" t="s">
        <v>9</v>
      </c>
      <c r="C12" s="61" t="s">
        <v>14</v>
      </c>
      <c r="D12" s="61">
        <v>342</v>
      </c>
    </row>
    <row r="13" spans="1:8">
      <c r="A13" s="46">
        <v>6</v>
      </c>
      <c r="B13" s="61" t="s">
        <v>9</v>
      </c>
      <c r="C13" s="61" t="s">
        <v>15</v>
      </c>
      <c r="D13" s="61">
        <v>533</v>
      </c>
    </row>
    <row r="14" spans="1:8">
      <c r="A14" s="46">
        <v>7</v>
      </c>
      <c r="B14" s="3"/>
      <c r="C14" s="3"/>
      <c r="D14" s="3"/>
    </row>
    <row r="15" spans="1:8">
      <c r="A15" s="46">
        <v>8</v>
      </c>
      <c r="B15" s="3"/>
      <c r="C15" s="3"/>
      <c r="D15" s="3"/>
    </row>
    <row r="16" spans="1:8">
      <c r="A16" s="46">
        <v>9</v>
      </c>
      <c r="B16" s="3"/>
      <c r="C16" s="3"/>
      <c r="D16" s="3"/>
    </row>
    <row r="17" spans="1:11">
      <c r="A17" s="46">
        <v>10</v>
      </c>
      <c r="B17" s="3"/>
      <c r="C17" s="3"/>
      <c r="D17" s="3"/>
    </row>
    <row r="18" spans="1:11">
      <c r="A18" s="46">
        <v>11</v>
      </c>
      <c r="B18" s="3"/>
      <c r="C18" s="3"/>
      <c r="D18" s="3"/>
    </row>
    <row r="19" spans="1:11">
      <c r="A19" s="46">
        <v>12</v>
      </c>
      <c r="B19" s="3"/>
      <c r="C19" s="3"/>
      <c r="D19" s="3"/>
    </row>
    <row r="20" spans="1:11">
      <c r="A20" s="46">
        <v>13</v>
      </c>
      <c r="B20" s="3"/>
      <c r="C20" s="3"/>
      <c r="D20" s="3"/>
    </row>
    <row r="21" spans="1:11">
      <c r="A21" s="46">
        <v>14</v>
      </c>
      <c r="B21" s="3"/>
      <c r="C21" s="3"/>
      <c r="D21" s="3"/>
    </row>
    <row r="22" spans="1:11">
      <c r="A22" s="46">
        <v>15</v>
      </c>
      <c r="B22" s="3"/>
      <c r="C22" s="3"/>
      <c r="D22" s="3"/>
    </row>
    <row r="23" spans="1:11" ht="15.75" thickBot="1"/>
    <row r="24" spans="1:11" ht="15.75" thickBot="1">
      <c r="A24" s="73" t="s">
        <v>16</v>
      </c>
      <c r="B24" s="74"/>
      <c r="C24" s="74"/>
      <c r="D24" s="74"/>
      <c r="E24" s="74"/>
      <c r="F24" s="74"/>
      <c r="G24" s="74"/>
      <c r="H24" s="74"/>
      <c r="I24" s="74"/>
      <c r="J24" s="74"/>
      <c r="K24" s="75"/>
    </row>
    <row r="25" spans="1:11">
      <c r="A25" s="76" t="s">
        <v>17</v>
      </c>
      <c r="B25" s="78" t="s">
        <v>18</v>
      </c>
      <c r="C25" s="70" t="s">
        <v>19</v>
      </c>
      <c r="D25" s="71"/>
      <c r="E25" s="71"/>
      <c r="F25" s="72"/>
      <c r="G25" s="70" t="s">
        <v>20</v>
      </c>
      <c r="H25" s="71"/>
      <c r="I25" s="71"/>
      <c r="J25" s="71"/>
      <c r="K25" s="72"/>
    </row>
    <row r="26" spans="1:11" s="2" customFormat="1" ht="60">
      <c r="A26" s="77"/>
      <c r="B26" s="79"/>
      <c r="C26" s="54" t="s">
        <v>21</v>
      </c>
      <c r="D26" s="43" t="s">
        <v>22</v>
      </c>
      <c r="E26" s="43" t="s">
        <v>23</v>
      </c>
      <c r="F26" s="55" t="s">
        <v>24</v>
      </c>
      <c r="G26" s="54" t="s">
        <v>25</v>
      </c>
      <c r="H26" s="43" t="s">
        <v>26</v>
      </c>
      <c r="I26" s="43" t="s">
        <v>27</v>
      </c>
      <c r="J26" s="43" t="s">
        <v>28</v>
      </c>
      <c r="K26" s="55" t="s">
        <v>29</v>
      </c>
    </row>
    <row r="27" spans="1:11">
      <c r="A27" s="56">
        <v>1</v>
      </c>
      <c r="B27" s="48" t="str">
        <f>'CONSORCIO CONECTIVIDAD MONTES D'!B3</f>
        <v>CONSORCIO CONECTIVIDAD MONTES DE MARIA 2024</v>
      </c>
      <c r="C27" s="47" t="str">
        <f>'CONSORCIO CONECTIVIDAD MONTES D'!B15</f>
        <v>CUMPLE</v>
      </c>
      <c r="D27" s="3" t="str">
        <f>'CONSORCIO CONECTIVIDAD MONTES D'!B16</f>
        <v>NO CUMPLE</v>
      </c>
      <c r="E27" s="3" t="str">
        <f>'CONSORCIO CONECTIVIDAD MONTES D'!B17</f>
        <v>CUMPLE</v>
      </c>
      <c r="F27" s="52" t="str">
        <f>'CONSORCIO CONECTIVIDAD MONTES D'!B18</f>
        <v>NO HABILITADO</v>
      </c>
      <c r="G27" s="47"/>
      <c r="H27" s="68"/>
      <c r="I27" s="3"/>
      <c r="J27" s="68"/>
      <c r="K27" s="52"/>
    </row>
    <row r="28" spans="1:11">
      <c r="A28" s="56">
        <v>2</v>
      </c>
      <c r="B28" s="48"/>
      <c r="C28" s="47"/>
      <c r="D28" s="3"/>
      <c r="E28" s="3"/>
      <c r="F28" s="52"/>
      <c r="G28" s="47"/>
      <c r="H28" s="3"/>
      <c r="I28" s="3"/>
      <c r="J28" s="3"/>
      <c r="K28" s="52"/>
    </row>
    <row r="29" spans="1:11">
      <c r="A29" s="56">
        <v>3</v>
      </c>
      <c r="B29" s="48"/>
      <c r="C29" s="47"/>
      <c r="D29" s="3"/>
      <c r="E29" s="3"/>
      <c r="F29" s="52"/>
      <c r="G29" s="47"/>
      <c r="H29" s="3"/>
      <c r="I29" s="3"/>
      <c r="J29" s="3"/>
      <c r="K29" s="52"/>
    </row>
    <row r="30" spans="1:11">
      <c r="A30" s="56">
        <v>4</v>
      </c>
      <c r="B30" s="48"/>
      <c r="C30" s="47"/>
      <c r="D30" s="3"/>
      <c r="E30" s="3"/>
      <c r="F30" s="52"/>
      <c r="G30" s="47"/>
      <c r="H30" s="3"/>
      <c r="I30" s="3"/>
      <c r="J30" s="3"/>
      <c r="K30" s="52"/>
    </row>
    <row r="31" spans="1:11">
      <c r="A31" s="56">
        <v>5</v>
      </c>
      <c r="B31" s="48"/>
      <c r="C31" s="47"/>
      <c r="D31" s="3"/>
      <c r="E31" s="3"/>
      <c r="F31" s="52"/>
      <c r="G31" s="47"/>
      <c r="H31" s="3"/>
      <c r="I31" s="3"/>
      <c r="J31" s="3"/>
      <c r="K31" s="52"/>
    </row>
    <row r="32" spans="1:11">
      <c r="A32" s="56">
        <v>6</v>
      </c>
      <c r="B32" s="48"/>
      <c r="C32" s="47"/>
      <c r="D32" s="3"/>
      <c r="E32" s="3"/>
      <c r="F32" s="52"/>
      <c r="G32" s="47"/>
      <c r="H32" s="3"/>
      <c r="I32" s="3"/>
      <c r="J32" s="3"/>
      <c r="K32" s="52"/>
    </row>
    <row r="33" spans="1:11">
      <c r="A33" s="56">
        <v>7</v>
      </c>
      <c r="B33" s="48"/>
      <c r="C33" s="47"/>
      <c r="D33" s="3"/>
      <c r="E33" s="3"/>
      <c r="F33" s="52"/>
      <c r="G33" s="47"/>
      <c r="H33" s="3"/>
      <c r="I33" s="3"/>
      <c r="J33" s="3"/>
      <c r="K33" s="52"/>
    </row>
    <row r="34" spans="1:11">
      <c r="A34" s="56">
        <v>8</v>
      </c>
      <c r="B34" s="48"/>
      <c r="C34" s="47"/>
      <c r="D34" s="3"/>
      <c r="E34" s="3"/>
      <c r="F34" s="52"/>
      <c r="G34" s="47"/>
      <c r="H34" s="3"/>
      <c r="I34" s="3"/>
      <c r="J34" s="3"/>
      <c r="K34" s="52"/>
    </row>
    <row r="35" spans="1:11">
      <c r="A35" s="56">
        <v>9</v>
      </c>
      <c r="B35" s="48"/>
      <c r="C35" s="47"/>
      <c r="D35" s="3"/>
      <c r="E35" s="3"/>
      <c r="F35" s="52"/>
      <c r="G35" s="47"/>
      <c r="H35" s="3"/>
      <c r="I35" s="3"/>
      <c r="J35" s="3"/>
      <c r="K35" s="52"/>
    </row>
    <row r="36" spans="1:11">
      <c r="A36" s="56">
        <v>10</v>
      </c>
      <c r="B36" s="48"/>
      <c r="C36" s="47"/>
      <c r="D36" s="3"/>
      <c r="E36" s="3"/>
      <c r="F36" s="52"/>
      <c r="G36" s="47"/>
      <c r="H36" s="3"/>
      <c r="I36" s="3"/>
      <c r="J36" s="3"/>
      <c r="K36" s="52"/>
    </row>
    <row r="37" spans="1:11" ht="15.75" thickBot="1">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8"/>
  <sheetViews>
    <sheetView showGridLines="0" zoomScaleNormal="100" zoomScaleSheetLayoutView="70" zoomScalePageLayoutView="85" workbookViewId="0">
      <selection activeCell="H64" sqref="H64"/>
    </sheetView>
  </sheetViews>
  <sheetFormatPr defaultColWidth="17.140625" defaultRowHeight="13.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c r="A1" s="69" t="s">
        <v>0</v>
      </c>
      <c r="B1" s="103"/>
      <c r="C1" s="103"/>
      <c r="D1" s="103"/>
      <c r="E1" s="103"/>
      <c r="F1" s="103"/>
      <c r="G1" s="103"/>
      <c r="H1" s="103"/>
      <c r="O1" s="5"/>
      <c r="P1" s="5"/>
      <c r="Q1" s="5"/>
    </row>
    <row r="2" spans="1:17" ht="15" customHeight="1">
      <c r="O2" s="5"/>
      <c r="P2" s="5"/>
      <c r="Q2" s="5"/>
    </row>
    <row r="3" spans="1:17">
      <c r="A3" s="13" t="s">
        <v>30</v>
      </c>
      <c r="B3" s="112" t="s">
        <v>31</v>
      </c>
      <c r="C3" s="112"/>
      <c r="D3" s="112"/>
      <c r="E3" s="112"/>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32</v>
      </c>
      <c r="B6" s="32" t="s">
        <v>33</v>
      </c>
      <c r="C6" s="32" t="s">
        <v>34</v>
      </c>
      <c r="D6" s="32" t="s">
        <v>35</v>
      </c>
      <c r="E6" s="32" t="s">
        <v>36</v>
      </c>
      <c r="F6" s="32" t="s">
        <v>37</v>
      </c>
      <c r="G6" s="85" t="s">
        <v>38</v>
      </c>
      <c r="H6" s="86"/>
    </row>
    <row r="7" spans="1:17" ht="27">
      <c r="A7" s="12" t="s">
        <v>39</v>
      </c>
      <c r="B7" s="63" t="s">
        <v>40</v>
      </c>
      <c r="C7" s="64" t="s">
        <v>41</v>
      </c>
      <c r="D7" s="63" t="s">
        <v>42</v>
      </c>
      <c r="E7" s="65">
        <v>0.5</v>
      </c>
      <c r="F7" s="66" t="s">
        <v>43</v>
      </c>
      <c r="G7" s="83"/>
      <c r="H7" s="84"/>
      <c r="I7" s="8"/>
      <c r="J7" s="8"/>
      <c r="K7" s="8"/>
      <c r="L7" s="8"/>
      <c r="M7" s="7"/>
      <c r="N7" s="7"/>
      <c r="O7" s="7"/>
      <c r="P7" s="7"/>
      <c r="Q7" s="7"/>
    </row>
    <row r="8" spans="1:17" ht="40.5">
      <c r="A8" s="12" t="s">
        <v>44</v>
      </c>
      <c r="B8" s="63" t="s">
        <v>45</v>
      </c>
      <c r="C8" s="64">
        <v>96005612</v>
      </c>
      <c r="D8" s="64" t="s">
        <v>46</v>
      </c>
      <c r="E8" s="65">
        <v>0.5</v>
      </c>
      <c r="F8" s="66" t="s">
        <v>43</v>
      </c>
      <c r="G8" s="83"/>
      <c r="H8" s="84"/>
      <c r="I8" s="8"/>
      <c r="J8" s="8"/>
      <c r="K8" s="8"/>
      <c r="L8" s="8"/>
      <c r="M8" s="7"/>
      <c r="N8" s="7"/>
      <c r="O8" s="7"/>
      <c r="P8" s="7"/>
      <c r="Q8" s="7"/>
    </row>
    <row r="9" spans="1:17">
      <c r="A9" s="12"/>
      <c r="B9" s="20"/>
      <c r="C9" s="11"/>
      <c r="D9" s="11"/>
      <c r="E9" s="11"/>
      <c r="F9" s="11"/>
      <c r="G9" s="83"/>
      <c r="H9" s="84"/>
      <c r="I9" s="8"/>
      <c r="J9" s="8"/>
      <c r="K9" s="8"/>
      <c r="L9" s="8"/>
      <c r="M9" s="7"/>
      <c r="N9" s="7"/>
      <c r="O9" s="7"/>
      <c r="P9" s="7"/>
      <c r="Q9" s="7"/>
    </row>
    <row r="10" spans="1:17">
      <c r="A10" s="12"/>
      <c r="B10" s="20"/>
      <c r="C10" s="19"/>
      <c r="D10" s="15"/>
      <c r="E10" s="15"/>
      <c r="F10" s="15"/>
      <c r="G10" s="83"/>
      <c r="H10" s="84"/>
      <c r="I10" s="8"/>
      <c r="J10" s="8"/>
      <c r="K10" s="8"/>
      <c r="L10" s="8"/>
      <c r="M10" s="7"/>
      <c r="N10" s="7"/>
      <c r="O10" s="7"/>
      <c r="P10" s="7"/>
      <c r="Q10" s="7"/>
    </row>
    <row r="11" spans="1:17">
      <c r="A11" s="12"/>
      <c r="B11" s="20"/>
      <c r="C11" s="19"/>
      <c r="D11" s="15"/>
      <c r="E11" s="15"/>
      <c r="F11" s="15"/>
      <c r="G11" s="83"/>
      <c r="H11" s="84"/>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113" t="s">
        <v>47</v>
      </c>
      <c r="B13" s="114"/>
      <c r="C13" s="8"/>
      <c r="D13" s="8"/>
      <c r="E13" s="8"/>
      <c r="F13" s="8"/>
      <c r="G13" s="8"/>
      <c r="H13" s="8"/>
      <c r="I13" s="8"/>
      <c r="J13" s="8"/>
      <c r="K13" s="8"/>
      <c r="L13" s="7"/>
      <c r="M13" s="7"/>
      <c r="N13" s="7"/>
      <c r="O13" s="7"/>
      <c r="P13" s="7"/>
    </row>
    <row r="14" spans="1:17">
      <c r="A14" s="24" t="s">
        <v>48</v>
      </c>
      <c r="B14" s="24" t="s">
        <v>49</v>
      </c>
      <c r="C14" s="8"/>
      <c r="D14" s="8"/>
      <c r="E14" s="8"/>
      <c r="F14" s="8"/>
      <c r="G14" s="8"/>
      <c r="H14" s="8"/>
      <c r="I14" s="8"/>
      <c r="J14" s="8"/>
      <c r="K14" s="8"/>
      <c r="L14" s="7"/>
      <c r="M14" s="7"/>
      <c r="N14" s="7"/>
      <c r="O14" s="7"/>
      <c r="P14" s="7"/>
    </row>
    <row r="15" spans="1:17">
      <c r="A15" s="23" t="s">
        <v>50</v>
      </c>
      <c r="B15" s="25" t="s">
        <v>51</v>
      </c>
      <c r="C15" s="8"/>
      <c r="D15" s="8"/>
      <c r="E15" s="8"/>
      <c r="F15" s="8"/>
      <c r="G15" s="8"/>
      <c r="H15" s="8"/>
      <c r="I15" s="8"/>
      <c r="J15" s="8"/>
      <c r="K15" s="8"/>
      <c r="L15" s="7"/>
      <c r="M15" s="7"/>
      <c r="N15" s="7"/>
      <c r="O15" s="7"/>
      <c r="P15" s="7"/>
    </row>
    <row r="16" spans="1:17">
      <c r="A16" s="23" t="s">
        <v>52</v>
      </c>
      <c r="B16" s="25" t="str">
        <f>+C44</f>
        <v>NO CUMPLE</v>
      </c>
      <c r="C16" s="8"/>
      <c r="D16" s="8"/>
      <c r="E16" s="8"/>
      <c r="F16" s="8"/>
      <c r="G16" s="8"/>
      <c r="H16" s="8"/>
      <c r="I16" s="8"/>
      <c r="J16" s="8"/>
      <c r="K16" s="8"/>
      <c r="L16" s="7"/>
      <c r="M16" s="7"/>
      <c r="N16" s="7"/>
      <c r="O16" s="7"/>
      <c r="P16" s="7"/>
    </row>
    <row r="17" spans="1:17">
      <c r="A17" s="23" t="s">
        <v>53</v>
      </c>
      <c r="B17" s="25" t="s">
        <v>51</v>
      </c>
      <c r="C17" s="8"/>
      <c r="D17" s="8"/>
      <c r="E17" s="8"/>
      <c r="F17" s="8"/>
      <c r="G17" s="8"/>
      <c r="H17" s="8"/>
      <c r="I17" s="8"/>
      <c r="J17" s="8"/>
      <c r="K17" s="8"/>
      <c r="L17" s="7"/>
      <c r="M17" s="7"/>
      <c r="N17" s="7"/>
      <c r="O17" s="7"/>
      <c r="P17" s="7"/>
    </row>
    <row r="18" spans="1:17">
      <c r="A18" s="24" t="s">
        <v>24</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115" t="s">
        <v>54</v>
      </c>
      <c r="B20" s="116"/>
      <c r="C20" s="116"/>
      <c r="D20" s="117"/>
      <c r="E20" s="8"/>
      <c r="F20" s="8"/>
      <c r="G20" s="8"/>
      <c r="H20" s="8"/>
      <c r="I20" s="8"/>
      <c r="J20" s="8"/>
      <c r="K20" s="8"/>
      <c r="L20" s="8"/>
      <c r="M20" s="7"/>
      <c r="N20" s="7"/>
      <c r="O20" s="7"/>
      <c r="P20" s="7"/>
      <c r="Q20" s="7"/>
    </row>
    <row r="21" spans="1:17" ht="25.5">
      <c r="A21" s="118" t="s">
        <v>55</v>
      </c>
      <c r="B21" s="119"/>
      <c r="C21" s="24" t="s">
        <v>56</v>
      </c>
      <c r="D21" s="26" t="s">
        <v>57</v>
      </c>
      <c r="E21" s="8"/>
      <c r="F21" s="8"/>
      <c r="G21" s="8"/>
      <c r="H21" s="8"/>
      <c r="I21" s="8"/>
      <c r="J21" s="8"/>
      <c r="K21" s="8"/>
      <c r="L21" s="8"/>
      <c r="M21" s="7"/>
      <c r="N21" s="7"/>
      <c r="O21" s="7"/>
      <c r="P21" s="7"/>
      <c r="Q21" s="7"/>
    </row>
    <row r="22" spans="1:17" ht="27">
      <c r="A22" s="9" t="s">
        <v>58</v>
      </c>
      <c r="B22" s="14" t="s">
        <v>59</v>
      </c>
      <c r="C22" s="28">
        <v>40</v>
      </c>
      <c r="D22" s="28" t="str">
        <f>+IF(B18="HABILITADO",G49,"N/A")</f>
        <v>N/A</v>
      </c>
      <c r="E22" s="8"/>
      <c r="F22" s="8"/>
      <c r="G22" s="8"/>
      <c r="H22" s="8"/>
      <c r="I22" s="8"/>
      <c r="J22" s="8"/>
      <c r="K22" s="8"/>
      <c r="L22" s="8"/>
      <c r="M22" s="7"/>
      <c r="N22" s="7"/>
      <c r="O22" s="7"/>
      <c r="P22" s="7"/>
      <c r="Q22" s="7"/>
    </row>
    <row r="23" spans="1:17" ht="27">
      <c r="A23" s="9" t="s">
        <v>60</v>
      </c>
      <c r="B23" s="14" t="s">
        <v>61</v>
      </c>
      <c r="C23" s="28">
        <v>30</v>
      </c>
      <c r="D23" s="28" t="str">
        <f>+IF(B18="HABILITADO",MAX(E56:E59),"N/A")</f>
        <v>N/A</v>
      </c>
      <c r="E23" s="8"/>
      <c r="F23" s="8"/>
      <c r="G23" s="8"/>
      <c r="H23" s="8"/>
      <c r="I23" s="8"/>
      <c r="J23" s="8"/>
      <c r="K23" s="8"/>
      <c r="L23" s="8"/>
      <c r="M23" s="7"/>
      <c r="N23" s="7"/>
      <c r="O23" s="7"/>
      <c r="P23" s="7"/>
      <c r="Q23" s="7"/>
    </row>
    <row r="24" spans="1:17" ht="27">
      <c r="A24" s="9" t="s">
        <v>62</v>
      </c>
      <c r="B24" s="14" t="s">
        <v>63</v>
      </c>
      <c r="C24" s="28">
        <v>20</v>
      </c>
      <c r="D24" s="28" t="str">
        <f>+IF(AND(B18="HABILITADO",E63="CUMPLE"),G63,"N/A")</f>
        <v>N/A</v>
      </c>
      <c r="E24" s="8"/>
      <c r="F24" s="8"/>
      <c r="G24" s="8"/>
      <c r="H24" s="8"/>
      <c r="I24" s="8"/>
      <c r="J24" s="8"/>
      <c r="K24" s="8"/>
      <c r="L24" s="8"/>
      <c r="M24" s="7"/>
      <c r="N24" s="7"/>
      <c r="O24" s="7"/>
      <c r="P24" s="7"/>
      <c r="Q24" s="7"/>
    </row>
    <row r="25" spans="1:17" ht="39.75" customHeight="1">
      <c r="A25" s="9" t="s">
        <v>64</v>
      </c>
      <c r="B25" s="14" t="s">
        <v>65</v>
      </c>
      <c r="C25" s="28">
        <v>10</v>
      </c>
      <c r="D25" s="28" t="str">
        <f>+IF(B18="HABILITADO",E67,"N/A")</f>
        <v>N/A</v>
      </c>
      <c r="E25" s="8"/>
      <c r="F25" s="8"/>
      <c r="G25" s="8"/>
      <c r="H25" s="8"/>
      <c r="I25" s="8"/>
      <c r="J25" s="8"/>
      <c r="K25" s="8"/>
      <c r="L25" s="8"/>
      <c r="M25" s="7"/>
      <c r="N25" s="7"/>
      <c r="O25" s="7"/>
      <c r="P25" s="7"/>
      <c r="Q25" s="7"/>
    </row>
    <row r="26" spans="1:17">
      <c r="A26" s="115" t="s">
        <v>66</v>
      </c>
      <c r="B26" s="117"/>
      <c r="C26" s="29">
        <v>100</v>
      </c>
      <c r="D26" s="40">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08" t="s">
        <v>67</v>
      </c>
      <c r="D28" s="108"/>
      <c r="E28" s="108"/>
      <c r="F28" s="108"/>
      <c r="G28" s="108"/>
      <c r="H28" s="16"/>
      <c r="I28" s="16"/>
      <c r="J28" s="16"/>
      <c r="K28" s="16"/>
      <c r="L28" s="16"/>
      <c r="M28" s="16"/>
      <c r="N28" s="6"/>
      <c r="O28" s="6"/>
      <c r="P28" s="6"/>
      <c r="Q28" s="6"/>
    </row>
    <row r="29" spans="1:17">
      <c r="A29" s="108" t="s">
        <v>68</v>
      </c>
      <c r="B29" s="108"/>
      <c r="C29" s="27" t="s">
        <v>69</v>
      </c>
      <c r="D29" s="27" t="s">
        <v>70</v>
      </c>
      <c r="E29" s="27" t="s">
        <v>71</v>
      </c>
      <c r="F29" s="27" t="s">
        <v>72</v>
      </c>
      <c r="G29" s="27" t="s">
        <v>73</v>
      </c>
      <c r="H29" s="30" t="s">
        <v>38</v>
      </c>
    </row>
    <row r="30" spans="1:17">
      <c r="A30" s="9" t="s">
        <v>74</v>
      </c>
      <c r="B30" s="10" t="s">
        <v>75</v>
      </c>
      <c r="C30" s="31" t="s">
        <v>51</v>
      </c>
      <c r="D30" s="31" t="s">
        <v>51</v>
      </c>
      <c r="E30" s="31"/>
      <c r="F30" s="31"/>
      <c r="G30" s="31"/>
      <c r="H30" s="10"/>
    </row>
    <row r="31" spans="1:17" ht="54">
      <c r="A31" s="9" t="s">
        <v>76</v>
      </c>
      <c r="B31" s="10" t="s">
        <v>77</v>
      </c>
      <c r="C31" s="31" t="s">
        <v>78</v>
      </c>
      <c r="D31" s="31" t="s">
        <v>51</v>
      </c>
      <c r="E31" s="31"/>
      <c r="F31" s="31"/>
      <c r="G31" s="31"/>
      <c r="H31" s="10" t="s">
        <v>79</v>
      </c>
    </row>
    <row r="32" spans="1:17" ht="352.5" customHeight="1">
      <c r="A32" s="109" t="s">
        <v>80</v>
      </c>
      <c r="B32" s="10" t="s">
        <v>81</v>
      </c>
      <c r="C32" s="31" t="s">
        <v>78</v>
      </c>
      <c r="D32" s="31" t="s">
        <v>51</v>
      </c>
      <c r="E32" s="31"/>
      <c r="F32" s="31"/>
      <c r="G32" s="31"/>
      <c r="H32" s="124" t="s">
        <v>82</v>
      </c>
    </row>
    <row r="33" spans="1:18">
      <c r="A33" s="110"/>
      <c r="B33" s="10" t="s">
        <v>83</v>
      </c>
      <c r="C33" s="100" t="str">
        <f>+IF(AND(E37="CUMPLE",E39="CUMPLE",E40="CUMPLE",E41="CUMPLE"),"CUMPLE","NO CUMPLE")</f>
        <v>NO CUMPLE</v>
      </c>
      <c r="D33" s="101"/>
      <c r="E33" s="101"/>
      <c r="F33" s="101"/>
      <c r="G33" s="102"/>
      <c r="H33" s="10"/>
    </row>
    <row r="34" spans="1:18" ht="27">
      <c r="A34" s="9">
        <v>14</v>
      </c>
      <c r="B34" s="10" t="s">
        <v>84</v>
      </c>
      <c r="C34" s="100" t="s">
        <v>78</v>
      </c>
      <c r="D34" s="101"/>
      <c r="E34" s="101"/>
      <c r="F34" s="101"/>
      <c r="G34" s="102"/>
      <c r="H34" s="10" t="s">
        <v>85</v>
      </c>
      <c r="I34" s="4" t="s">
        <v>86</v>
      </c>
    </row>
    <row r="35" spans="1:18">
      <c r="A35" s="8"/>
      <c r="B35" s="16"/>
      <c r="C35" s="16"/>
      <c r="D35" s="16"/>
      <c r="E35" s="16"/>
      <c r="F35" s="16"/>
      <c r="G35" s="16"/>
      <c r="H35" s="16"/>
      <c r="I35" s="16"/>
      <c r="J35" s="16"/>
      <c r="K35" s="16"/>
      <c r="L35" s="16"/>
      <c r="M35" s="16"/>
      <c r="N35" s="6"/>
      <c r="O35" s="6"/>
      <c r="P35" s="6"/>
      <c r="Q35" s="6"/>
    </row>
    <row r="36" spans="1:18" s="17" customFormat="1" ht="27" customHeight="1">
      <c r="A36" s="87" t="s">
        <v>87</v>
      </c>
      <c r="B36" s="87"/>
      <c r="C36" s="87" t="s">
        <v>88</v>
      </c>
      <c r="D36" s="87"/>
      <c r="E36" s="87"/>
      <c r="F36" s="123" t="s">
        <v>38</v>
      </c>
      <c r="G36" s="123"/>
      <c r="H36" s="123"/>
      <c r="I36" s="60"/>
      <c r="J36" s="60"/>
      <c r="K36" s="60"/>
      <c r="L36" s="60"/>
      <c r="M36" s="60"/>
      <c r="N36" s="60"/>
      <c r="O36" s="6"/>
      <c r="P36" s="6"/>
      <c r="Q36" s="6"/>
      <c r="R36" s="6"/>
    </row>
    <row r="37" spans="1:18" s="17" customFormat="1" ht="67.5" customHeight="1">
      <c r="A37" s="10" t="s">
        <v>89</v>
      </c>
      <c r="B37" s="37">
        <v>2913</v>
      </c>
      <c r="C37" s="111" t="str">
        <f>+IF(B37&gt;'Resumen región 12'!E3,"NO CUMPLE, LA PROPUESTA SUPERA LOS ACCESOS PERMITIDOS PARA LA REGIÓN","CUMPLE, LOS ACCESOS MÁXIMOS PERMITIDOS PARA LA REGIÓN")</f>
        <v>CUMPLE, LOS ACCESOS MÁXIMOS PERMITIDOS PARA LA REGIÓN</v>
      </c>
      <c r="D37" s="111" t="str">
        <f>+IF(B37&lt;='Resumen región 12'!E3,IF(B38/B37&gt;=0.2,"CUMPLE CONDICIÓN DEL 20%","NO CUMPLE CONDICIÓN DEL 20%"),"NO CUMPLE, LA PROPUESTA SUPERA LOS ACCESOS PERMITIDOS PARA LA REGIÓN")</f>
        <v>NO CUMPLE CONDICIÓN DEL 20%</v>
      </c>
      <c r="E37" s="94" t="str">
        <f>+IF(AND(C37="CUMPLE, LOS ACCESOS MÁXIMOS PERMITIDOS PARA LA REGIÓN",D37="CUMPLE CONDICIÓN DEL 20%"),"CUMPLE","NO CUMPLE")</f>
        <v>NO CUMPLE</v>
      </c>
      <c r="F37" s="125" t="s">
        <v>90</v>
      </c>
      <c r="G37" s="126"/>
      <c r="H37" s="127"/>
      <c r="I37" s="60"/>
      <c r="J37" s="60"/>
      <c r="K37" s="60"/>
      <c r="L37" s="60"/>
      <c r="M37" s="60"/>
      <c r="N37" s="60"/>
      <c r="O37" s="6"/>
      <c r="P37" s="6"/>
      <c r="Q37" s="6"/>
      <c r="R37" s="6"/>
    </row>
    <row r="38" spans="1:18" s="17" customFormat="1" ht="167.25" customHeight="1">
      <c r="A38" s="31" t="s">
        <v>91</v>
      </c>
      <c r="B38" s="37">
        <v>535</v>
      </c>
      <c r="C38" s="111"/>
      <c r="D38" s="111"/>
      <c r="E38" s="96"/>
      <c r="F38" s="128"/>
      <c r="G38" s="129"/>
      <c r="H38" s="130"/>
      <c r="I38" s="60"/>
      <c r="J38" s="60"/>
      <c r="K38" s="60"/>
      <c r="L38" s="60"/>
      <c r="M38" s="60"/>
      <c r="N38" s="60"/>
      <c r="O38" s="6"/>
      <c r="P38" s="6"/>
      <c r="Q38" s="6"/>
      <c r="R38" s="6"/>
    </row>
    <row r="39" spans="1:18" s="17" customFormat="1" ht="15" customHeight="1">
      <c r="A39" s="100" t="s">
        <v>92</v>
      </c>
      <c r="B39" s="101"/>
      <c r="C39" s="101"/>
      <c r="D39" s="102"/>
      <c r="E39" s="31" t="s">
        <v>51</v>
      </c>
      <c r="F39" s="120"/>
      <c r="G39" s="121"/>
      <c r="H39" s="122"/>
      <c r="I39" s="60"/>
      <c r="J39" s="60"/>
      <c r="K39" s="60"/>
      <c r="L39" s="60"/>
      <c r="M39" s="60"/>
      <c r="N39" s="60"/>
      <c r="O39" s="6"/>
      <c r="P39" s="6"/>
      <c r="Q39" s="6"/>
      <c r="R39" s="6"/>
    </row>
    <row r="40" spans="1:18" s="17" customFormat="1" ht="13.5" customHeight="1">
      <c r="A40" s="100" t="s">
        <v>93</v>
      </c>
      <c r="B40" s="101"/>
      <c r="C40" s="101"/>
      <c r="D40" s="102"/>
      <c r="E40" s="31" t="s">
        <v>51</v>
      </c>
      <c r="F40" s="120"/>
      <c r="G40" s="121"/>
      <c r="H40" s="122"/>
      <c r="I40" s="60"/>
      <c r="J40" s="60"/>
      <c r="K40" s="60"/>
      <c r="L40" s="60"/>
      <c r="M40" s="60"/>
      <c r="N40" s="60"/>
      <c r="O40" s="6"/>
      <c r="P40" s="6"/>
      <c r="Q40" s="6"/>
      <c r="R40" s="6"/>
    </row>
    <row r="41" spans="1:18" s="17" customFormat="1" ht="15" customHeight="1">
      <c r="A41" s="100" t="s">
        <v>94</v>
      </c>
      <c r="B41" s="101"/>
      <c r="C41" s="101"/>
      <c r="D41" s="102"/>
      <c r="E41" s="31" t="s">
        <v>51</v>
      </c>
      <c r="F41" s="120"/>
      <c r="G41" s="121"/>
      <c r="H41" s="122"/>
      <c r="I41" s="60"/>
      <c r="J41" s="60"/>
      <c r="K41" s="60"/>
      <c r="L41" s="60"/>
      <c r="M41" s="60"/>
      <c r="N41" s="60"/>
      <c r="O41" s="6"/>
      <c r="P41" s="6"/>
      <c r="Q41" s="6"/>
      <c r="R41" s="6"/>
    </row>
    <row r="42" spans="1:18" s="17" customFormat="1" ht="87.75" customHeight="1">
      <c r="A42" s="80" t="s">
        <v>95</v>
      </c>
      <c r="B42" s="81"/>
      <c r="C42" s="81"/>
      <c r="D42" s="81"/>
      <c r="E42" s="81"/>
      <c r="F42" s="81"/>
      <c r="G42" s="81"/>
      <c r="H42" s="82"/>
      <c r="I42" s="60"/>
      <c r="J42" s="60"/>
      <c r="K42" s="60"/>
      <c r="L42" s="60"/>
      <c r="M42" s="60"/>
      <c r="N42" s="60"/>
      <c r="O42" s="6"/>
      <c r="P42" s="6"/>
      <c r="Q42" s="6"/>
      <c r="R42" s="6"/>
    </row>
    <row r="43" spans="1:18" ht="6.75" customHeight="1">
      <c r="A43" s="21"/>
      <c r="C43" s="18"/>
      <c r="D43" s="18"/>
      <c r="E43" s="18"/>
      <c r="F43" s="18"/>
    </row>
    <row r="44" spans="1:18">
      <c r="A44" s="108" t="s">
        <v>96</v>
      </c>
      <c r="B44" s="108"/>
      <c r="C44" s="27" t="str">
        <f>+IF(COUNTIF(C30:G34,"=NO CUMPLE")&gt;0,"NO CUMPLE","CUMPLE")</f>
        <v>NO CUMPLE</v>
      </c>
      <c r="D44" s="21"/>
      <c r="E44" s="21"/>
      <c r="F44" s="21"/>
    </row>
    <row r="45" spans="1:18">
      <c r="A45" s="8"/>
      <c r="B45" s="16"/>
      <c r="C45" s="16"/>
      <c r="D45" s="16"/>
      <c r="E45" s="16"/>
      <c r="F45" s="16"/>
      <c r="G45" s="16"/>
      <c r="H45" s="16"/>
      <c r="I45" s="16"/>
      <c r="J45" s="16"/>
      <c r="K45" s="16"/>
      <c r="L45" s="16"/>
      <c r="M45" s="16"/>
      <c r="N45" s="6"/>
      <c r="O45" s="6"/>
      <c r="P45" s="6"/>
      <c r="Q45" s="6"/>
    </row>
    <row r="46" spans="1:18">
      <c r="A46" s="108" t="s">
        <v>97</v>
      </c>
      <c r="B46" s="108"/>
      <c r="C46" s="108"/>
      <c r="D46" s="108"/>
      <c r="E46" s="108"/>
      <c r="F46" s="108"/>
      <c r="G46" s="108"/>
      <c r="H46" s="108"/>
      <c r="O46" s="18"/>
      <c r="P46" s="18"/>
      <c r="Q46" s="18"/>
    </row>
    <row r="48" spans="1:18" s="17" customFormat="1" ht="54">
      <c r="A48" s="87" t="s">
        <v>98</v>
      </c>
      <c r="B48" s="32" t="s">
        <v>99</v>
      </c>
      <c r="C48" s="32" t="s">
        <v>100</v>
      </c>
      <c r="D48" s="32" t="s">
        <v>101</v>
      </c>
      <c r="E48" s="32" t="s">
        <v>102</v>
      </c>
      <c r="F48" s="32" t="s">
        <v>103</v>
      </c>
      <c r="G48" s="32" t="s">
        <v>104</v>
      </c>
      <c r="H48" s="35" t="s">
        <v>38</v>
      </c>
    </row>
    <row r="49" spans="1:8" s="17" customFormat="1">
      <c r="A49" s="87"/>
      <c r="B49" s="11" t="s">
        <v>105</v>
      </c>
      <c r="C49" s="33">
        <v>0</v>
      </c>
      <c r="D49" s="97" t="s">
        <v>106</v>
      </c>
      <c r="E49" s="97">
        <v>1</v>
      </c>
      <c r="F49" s="94">
        <f>+ROUND((E49/'Resumen región 12'!E5)*100,0)</f>
        <v>17</v>
      </c>
      <c r="G49" s="104">
        <f>IF(F49=0,0,IF(AND(F49&gt;0,F49&lt;=20),5,IF(AND(F49&gt;20,F49&lt;=50),15,IF(AND(F49&gt;50,F49&lt;=70),25,IF(AND(F49&gt;70,F49&lt;=100),40,"ERROR")))))</f>
        <v>5</v>
      </c>
      <c r="H49" s="91" t="s">
        <v>107</v>
      </c>
    </row>
    <row r="50" spans="1:8" s="17" customFormat="1" ht="27">
      <c r="A50" s="87"/>
      <c r="B50" s="11" t="s">
        <v>108</v>
      </c>
      <c r="C50" s="33">
        <v>5</v>
      </c>
      <c r="D50" s="98"/>
      <c r="E50" s="98"/>
      <c r="F50" s="95"/>
      <c r="G50" s="104"/>
      <c r="H50" s="92"/>
    </row>
    <row r="51" spans="1:8" s="17" customFormat="1" ht="27">
      <c r="A51" s="87"/>
      <c r="B51" s="11" t="s">
        <v>109</v>
      </c>
      <c r="C51" s="33">
        <v>15</v>
      </c>
      <c r="D51" s="98"/>
      <c r="E51" s="98"/>
      <c r="F51" s="95"/>
      <c r="G51" s="104"/>
      <c r="H51" s="92"/>
    </row>
    <row r="52" spans="1:8" s="17" customFormat="1" ht="27">
      <c r="A52" s="87"/>
      <c r="B52" s="11" t="s">
        <v>110</v>
      </c>
      <c r="C52" s="33">
        <v>25</v>
      </c>
      <c r="D52" s="98"/>
      <c r="E52" s="98"/>
      <c r="F52" s="95"/>
      <c r="G52" s="104"/>
      <c r="H52" s="92"/>
    </row>
    <row r="53" spans="1:8" s="17" customFormat="1" ht="72.75" customHeight="1">
      <c r="A53" s="87"/>
      <c r="B53" s="11" t="s">
        <v>111</v>
      </c>
      <c r="C53" s="33">
        <v>40</v>
      </c>
      <c r="D53" s="99"/>
      <c r="E53" s="99"/>
      <c r="F53" s="96"/>
      <c r="G53" s="104"/>
      <c r="H53" s="93"/>
    </row>
    <row r="55" spans="1:8" ht="40.5">
      <c r="A55" s="87" t="s">
        <v>112</v>
      </c>
      <c r="B55" s="32" t="s">
        <v>113</v>
      </c>
      <c r="C55" s="32" t="s">
        <v>100</v>
      </c>
      <c r="D55" s="32" t="s">
        <v>114</v>
      </c>
      <c r="E55" s="32" t="s">
        <v>115</v>
      </c>
      <c r="F55" s="90" t="s">
        <v>38</v>
      </c>
      <c r="G55" s="90"/>
      <c r="H55" s="90"/>
    </row>
    <row r="56" spans="1:8">
      <c r="A56" s="87"/>
      <c r="B56" s="31" t="s">
        <v>116</v>
      </c>
      <c r="C56" s="33">
        <v>0</v>
      </c>
      <c r="D56" s="58"/>
      <c r="E56" s="59"/>
      <c r="F56" s="105"/>
      <c r="G56" s="106"/>
      <c r="H56" s="107"/>
    </row>
    <row r="57" spans="1:8">
      <c r="A57" s="87"/>
      <c r="B57" s="31" t="s">
        <v>117</v>
      </c>
      <c r="C57" s="33">
        <v>5</v>
      </c>
      <c r="D57" s="58"/>
      <c r="E57" s="59"/>
      <c r="F57" s="105"/>
      <c r="G57" s="106"/>
      <c r="H57" s="107"/>
    </row>
    <row r="58" spans="1:8">
      <c r="A58" s="87"/>
      <c r="B58" s="31" t="s">
        <v>118</v>
      </c>
      <c r="C58" s="33">
        <v>15</v>
      </c>
      <c r="D58" s="58"/>
      <c r="E58" s="59"/>
      <c r="F58" s="105"/>
      <c r="G58" s="106"/>
      <c r="H58" s="107"/>
    </row>
    <row r="59" spans="1:8">
      <c r="A59" s="87"/>
      <c r="B59" s="31" t="s">
        <v>119</v>
      </c>
      <c r="C59" s="33">
        <v>30</v>
      </c>
      <c r="D59" s="58" t="s">
        <v>120</v>
      </c>
      <c r="E59" s="59">
        <v>30</v>
      </c>
      <c r="F59" s="105"/>
      <c r="G59" s="106"/>
      <c r="H59" s="107"/>
    </row>
    <row r="62" spans="1:8" ht="27">
      <c r="A62" s="87" t="s">
        <v>121</v>
      </c>
      <c r="B62" s="32" t="s">
        <v>122</v>
      </c>
      <c r="C62" s="32" t="s">
        <v>123</v>
      </c>
      <c r="D62" s="32" t="s">
        <v>124</v>
      </c>
      <c r="E62" s="32" t="s">
        <v>125</v>
      </c>
      <c r="F62" s="32" t="s">
        <v>100</v>
      </c>
      <c r="G62" s="32" t="s">
        <v>104</v>
      </c>
      <c r="H62" s="39" t="s">
        <v>38</v>
      </c>
    </row>
    <row r="63" spans="1:8">
      <c r="A63" s="87"/>
      <c r="B63" s="36">
        <v>59970</v>
      </c>
      <c r="C63" s="36">
        <v>99950</v>
      </c>
      <c r="D63" s="67">
        <v>99900</v>
      </c>
      <c r="E63" s="12" t="str">
        <f>+IF(AND(D63&gt;=B63,D63&lt;=C63),"CUMPLE","NO CUMPLE")</f>
        <v>CUMPLE</v>
      </c>
      <c r="F63" s="28">
        <v>20</v>
      </c>
      <c r="G63" s="41" t="s">
        <v>126</v>
      </c>
      <c r="H63" s="38" t="s">
        <v>127</v>
      </c>
    </row>
    <row r="65" spans="1:18">
      <c r="A65" s="5"/>
      <c r="B65" s="5"/>
      <c r="C65" s="8"/>
      <c r="D65" s="8"/>
      <c r="E65" s="8"/>
      <c r="F65" s="8"/>
      <c r="G65" s="8"/>
      <c r="H65" s="8"/>
      <c r="I65" s="8"/>
      <c r="J65" s="8"/>
      <c r="K65" s="8"/>
      <c r="L65" s="8"/>
      <c r="M65" s="7"/>
      <c r="N65" s="7"/>
      <c r="O65" s="7"/>
      <c r="P65" s="7"/>
      <c r="Q65" s="7"/>
    </row>
    <row r="66" spans="1:18" ht="54">
      <c r="A66" s="88" t="s">
        <v>128</v>
      </c>
      <c r="B66" s="32" t="s">
        <v>129</v>
      </c>
      <c r="C66" s="32" t="s">
        <v>130</v>
      </c>
      <c r="D66" s="32" t="s">
        <v>100</v>
      </c>
      <c r="E66" s="32" t="s">
        <v>104</v>
      </c>
      <c r="F66" s="90" t="s">
        <v>38</v>
      </c>
      <c r="G66" s="90"/>
      <c r="H66" s="90"/>
      <c r="I66" s="8"/>
      <c r="J66" s="8"/>
      <c r="K66" s="7"/>
      <c r="L66" s="7"/>
      <c r="M66" s="7"/>
      <c r="N66" s="7"/>
      <c r="O66" s="7"/>
    </row>
    <row r="67" spans="1:18" ht="167.25" customHeight="1">
      <c r="A67" s="89"/>
      <c r="B67" s="42">
        <f>+ROUND('Resumen región 12'!E3*20%,0)</f>
        <v>583</v>
      </c>
      <c r="C67" s="67">
        <v>535</v>
      </c>
      <c r="D67" s="28">
        <v>10</v>
      </c>
      <c r="E67" s="28">
        <v>0</v>
      </c>
      <c r="F67" s="131" t="s">
        <v>131</v>
      </c>
      <c r="G67" s="132"/>
      <c r="H67" s="132"/>
      <c r="I67" s="8"/>
      <c r="J67" s="8"/>
      <c r="K67" s="7"/>
      <c r="L67" s="7"/>
      <c r="M67" s="7"/>
      <c r="N67" s="7"/>
      <c r="O67" s="7"/>
    </row>
    <row r="68" spans="1:18" s="17" customFormat="1" ht="42" customHeight="1">
      <c r="A68" s="80" t="s">
        <v>132</v>
      </c>
      <c r="B68" s="81"/>
      <c r="C68" s="81"/>
      <c r="D68" s="81"/>
      <c r="E68" s="81"/>
      <c r="F68" s="81"/>
      <c r="G68" s="81"/>
      <c r="H68" s="82"/>
      <c r="I68" s="60"/>
      <c r="J68" s="60"/>
      <c r="K68" s="60"/>
      <c r="L68" s="60"/>
      <c r="M68" s="60"/>
      <c r="N68" s="60"/>
      <c r="O68" s="6"/>
      <c r="P68" s="6"/>
      <c r="Q68" s="6"/>
      <c r="R68" s="6"/>
    </row>
  </sheetData>
  <mergeCells count="50">
    <mergeCell ref="C28:G28"/>
    <mergeCell ref="A29:B29"/>
    <mergeCell ref="C33:G33"/>
    <mergeCell ref="F41:H41"/>
    <mergeCell ref="C36:E36"/>
    <mergeCell ref="A36:B36"/>
    <mergeCell ref="F36:H36"/>
    <mergeCell ref="A39:D39"/>
    <mergeCell ref="A40:D40"/>
    <mergeCell ref="E37:E38"/>
    <mergeCell ref="F37:H38"/>
    <mergeCell ref="F39:H39"/>
    <mergeCell ref="F40:H40"/>
    <mergeCell ref="B3:E3"/>
    <mergeCell ref="A13:B13"/>
    <mergeCell ref="A20:D20"/>
    <mergeCell ref="A26:B26"/>
    <mergeCell ref="A21:B21"/>
    <mergeCell ref="A1:H1"/>
    <mergeCell ref="D49:D53"/>
    <mergeCell ref="G49:G53"/>
    <mergeCell ref="A55:A59"/>
    <mergeCell ref="F55:H55"/>
    <mergeCell ref="F56:H56"/>
    <mergeCell ref="F57:H57"/>
    <mergeCell ref="F58:H58"/>
    <mergeCell ref="F59:H59"/>
    <mergeCell ref="A46:H46"/>
    <mergeCell ref="A48:A53"/>
    <mergeCell ref="A32:A33"/>
    <mergeCell ref="D37:D38"/>
    <mergeCell ref="A44:B44"/>
    <mergeCell ref="C37:C38"/>
    <mergeCell ref="A42:H42"/>
    <mergeCell ref="A68:H68"/>
    <mergeCell ref="G11:H11"/>
    <mergeCell ref="G6:H6"/>
    <mergeCell ref="G7:H7"/>
    <mergeCell ref="G8:H8"/>
    <mergeCell ref="G9:H9"/>
    <mergeCell ref="G10:H10"/>
    <mergeCell ref="A62:A63"/>
    <mergeCell ref="A66:A67"/>
    <mergeCell ref="F66:H66"/>
    <mergeCell ref="F67:H67"/>
    <mergeCell ref="H49:H53"/>
    <mergeCell ref="F49:F53"/>
    <mergeCell ref="E49:E53"/>
    <mergeCell ref="C34:G34"/>
    <mergeCell ref="A41:D41"/>
  </mergeCells>
  <phoneticPr fontId="6" type="noConversion"/>
  <conditionalFormatting sqref="E42">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defaultColWidth="9.140625" defaultRowHeight="15"/>
  <cols>
    <col min="1" max="1" width="10.7109375" style="1" customWidth="1"/>
  </cols>
  <sheetData>
    <row r="1" spans="1:2">
      <c r="A1" s="1" t="s">
        <v>133</v>
      </c>
      <c r="B1" s="1" t="s">
        <v>134</v>
      </c>
    </row>
    <row r="2" spans="1:2">
      <c r="A2" s="1" t="s">
        <v>51</v>
      </c>
      <c r="B2" s="1">
        <v>1</v>
      </c>
    </row>
    <row r="3" spans="1:2">
      <c r="A3" s="1" t="s">
        <v>78</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2024-08-23T23:55:50Z</dcterms:modified>
  <cp:category/>
  <cp:contentStatus/>
</cp:coreProperties>
</file>